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ca\Downloads\"/>
    </mc:Choice>
  </mc:AlternateContent>
  <xr:revisionPtr revIDLastSave="0" documentId="13_ncr:1_{0F4C4BD5-EF9A-4FF2-A1BA-99FBB21280A7}" xr6:coauthVersionLast="47" xr6:coauthVersionMax="47" xr10:uidLastSave="{00000000-0000-0000-0000-000000000000}"/>
  <bookViews>
    <workbookView xWindow="-108" yWindow="-108" windowWidth="23256" windowHeight="13176" xr2:uid="{50B020DE-7D3B-431B-BF50-C04D5781F76E}"/>
  </bookViews>
  <sheets>
    <sheet name="PLANTILLA" sheetId="1" r:id="rId1"/>
    <sheet name="FACTURA" sheetId="2" r:id="rId2"/>
  </sheets>
  <definedNames>
    <definedName name="_xlnm._FilterDatabase" localSheetId="1" hidden="1">FACTURA!$A$19:$D$28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3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C20" i="2"/>
  <c r="C21" i="2"/>
  <c r="C22" i="2"/>
  <c r="C23" i="2"/>
  <c r="C24" i="2"/>
  <c r="C25" i="2"/>
  <c r="C26" i="2"/>
  <c r="C27" i="2"/>
  <c r="D19" i="2"/>
  <c r="E19" i="2"/>
  <c r="C19" i="2"/>
  <c r="A20" i="2"/>
  <c r="A21" i="2"/>
  <c r="A22" i="2"/>
  <c r="A23" i="2"/>
  <c r="A24" i="2"/>
  <c r="A25" i="2"/>
  <c r="A26" i="2"/>
  <c r="A27" i="2"/>
  <c r="A19" i="2"/>
  <c r="F16" i="2"/>
  <c r="F15" i="2"/>
  <c r="F14" i="2"/>
  <c r="F13" i="2"/>
  <c r="F12" i="2"/>
  <c r="F11" i="2"/>
  <c r="B3" i="2"/>
  <c r="B4" i="2"/>
  <c r="B5" i="2"/>
  <c r="B6" i="2"/>
  <c r="B7" i="2"/>
  <c r="B8" i="2"/>
  <c r="F25" i="1"/>
  <c r="H25" i="1" s="1"/>
  <c r="M14" i="1"/>
  <c r="M13" i="1"/>
  <c r="M15" i="1"/>
  <c r="F28" i="1" s="1"/>
  <c r="H28" i="1" s="1"/>
  <c r="M16" i="1"/>
  <c r="F26" i="1" s="1"/>
  <c r="H26" i="1" s="1"/>
  <c r="M17" i="1"/>
  <c r="M18" i="1"/>
  <c r="F27" i="1" s="1"/>
  <c r="H27" i="1" s="1"/>
  <c r="M19" i="1"/>
  <c r="M20" i="1"/>
  <c r="M21" i="1"/>
  <c r="F19" i="2" l="1"/>
  <c r="A32" i="2" s="1"/>
  <c r="C32" i="2" s="1"/>
  <c r="M22" i="1"/>
  <c r="M26" i="1" s="1"/>
  <c r="F24" i="1"/>
  <c r="H24" i="1" s="1"/>
  <c r="F26" i="2"/>
  <c r="F20" i="2"/>
  <c r="A33" i="2" s="1"/>
  <c r="C33" i="2" s="1"/>
  <c r="F24" i="2"/>
  <c r="F27" i="2"/>
  <c r="F25" i="2"/>
  <c r="F22" i="2"/>
  <c r="A34" i="2" s="1"/>
  <c r="C34" i="2" s="1"/>
  <c r="F23" i="2"/>
  <c r="A36" i="2" s="1"/>
  <c r="F21" i="2"/>
  <c r="A35" i="2" s="1"/>
  <c r="C35" i="2" s="1"/>
  <c r="F30" i="2" l="1"/>
  <c r="F32" i="2" s="1"/>
  <c r="C36" i="2"/>
  <c r="F31" i="2" l="1"/>
  <c r="F34" i="2" s="1"/>
  <c r="H29" i="1"/>
  <c r="M24" i="1"/>
  <c r="M27" i="1"/>
</calcChain>
</file>

<file path=xl/sharedStrings.xml><?xml version="1.0" encoding="utf-8"?>
<sst xmlns="http://schemas.openxmlformats.org/spreadsheetml/2006/main" count="89" uniqueCount="55">
  <si>
    <t xml:space="preserve">NOMBRE EMPRESA </t>
  </si>
  <si>
    <t>CODIGO IDENTIFICACION FISCAL (DNI,NIF,NIE)</t>
  </si>
  <si>
    <t>DIRECCION</t>
  </si>
  <si>
    <t>CODIGO POSTAL</t>
  </si>
  <si>
    <t>VENDEDOR</t>
  </si>
  <si>
    <t>COMPRADOR</t>
  </si>
  <si>
    <t>RETENCIÓN</t>
  </si>
  <si>
    <t>IVA</t>
  </si>
  <si>
    <t>RETENCIONES</t>
  </si>
  <si>
    <t>FECHA FACTURA</t>
  </si>
  <si>
    <t>NUMERO FACTURA</t>
  </si>
  <si>
    <t>BASE IMPONIBLE</t>
  </si>
  <si>
    <t>TOTAL FACTURA</t>
  </si>
  <si>
    <t>FORMA DE PAGO</t>
  </si>
  <si>
    <t>OBSERVACIONES</t>
  </si>
  <si>
    <t>CANTIDAD</t>
  </si>
  <si>
    <t>PRECIO UNIDAD</t>
  </si>
  <si>
    <t>DESCUENTO</t>
  </si>
  <si>
    <t>PRODUCTOS / SERVICIOS</t>
  </si>
  <si>
    <t>CHOCOLATINAS</t>
  </si>
  <si>
    <t>PAPAS</t>
  </si>
  <si>
    <t xml:space="preserve">IVA </t>
  </si>
  <si>
    <t>IMPORTE</t>
  </si>
  <si>
    <t>%</t>
  </si>
  <si>
    <t>CUOTA</t>
  </si>
  <si>
    <t>RETENCION</t>
  </si>
  <si>
    <t>CORREO</t>
  </si>
  <si>
    <t>TELÉFONO</t>
  </si>
  <si>
    <t>NOMBRE</t>
  </si>
  <si>
    <t>CIF</t>
  </si>
  <si>
    <t>DIRECCIÓN</t>
  </si>
  <si>
    <t>C.P.</t>
  </si>
  <si>
    <t>TELEFONO</t>
  </si>
  <si>
    <t>P/U</t>
  </si>
  <si>
    <t>IMPUESTO</t>
  </si>
  <si>
    <t>Nº FACTURA</t>
  </si>
  <si>
    <t>FORMA DE PAGO:</t>
  </si>
  <si>
    <t>OBSERVACIONES:</t>
  </si>
  <si>
    <t>DATOS EMPRESA (VENDEDOR)</t>
  </si>
  <si>
    <t>DATOS CLIENTE (COMPRADOR)</t>
  </si>
  <si>
    <t>NIF</t>
  </si>
  <si>
    <t>LISTA PRODUCTOS Y SERVICIOS</t>
  </si>
  <si>
    <t>CHICLES</t>
  </si>
  <si>
    <t>FRITOLAIS</t>
  </si>
  <si>
    <t xml:space="preserve">PRECIO </t>
  </si>
  <si>
    <t>BASE IMP</t>
  </si>
  <si>
    <t>123456A</t>
  </si>
  <si>
    <t>EMAIL@GMAIL.COM</t>
  </si>
  <si>
    <t>123456B</t>
  </si>
  <si>
    <t>6** *** ***</t>
  </si>
  <si>
    <t>CALLE *******, nº 3, S/C DE TENERIFE</t>
  </si>
  <si>
    <t>CALLE ******</t>
  </si>
  <si>
    <t>A*****</t>
  </si>
  <si>
    <t>A****** A*****</t>
  </si>
  <si>
    <t>INSERTAR LOGO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</si>
</sst>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CDA434"/>
      <name val="Aptos Narrow"/>
      <family val="2"/>
      <scheme val="minor"/>
    </font>
    <font>
      <b/>
      <sz val="11"/>
      <color rgb="FFCDA434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A434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0" fillId="0" borderId="0" xfId="2" applyNumberFormat="1" applyFont="1"/>
    <xf numFmtId="9" fontId="0" fillId="0" borderId="0" xfId="2" applyFont="1" applyBorder="1"/>
    <xf numFmtId="0" fontId="0" fillId="0" borderId="11" xfId="0" applyBorder="1"/>
    <xf numFmtId="9" fontId="0" fillId="0" borderId="11" xfId="2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9" fontId="0" fillId="0" borderId="14" xfId="2" applyFont="1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/>
    </xf>
    <xf numFmtId="9" fontId="0" fillId="0" borderId="0" xfId="2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9" fontId="0" fillId="0" borderId="0" xfId="2" applyFont="1" applyAlignment="1">
      <alignment horizontal="left" vertical="center"/>
    </xf>
    <xf numFmtId="44" fontId="0" fillId="0" borderId="0" xfId="0" applyNumberFormat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4" fontId="2" fillId="0" borderId="16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10" fontId="0" fillId="3" borderId="0" xfId="2" applyNumberFormat="1" applyFont="1" applyFill="1"/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9" fontId="0" fillId="0" borderId="2" xfId="2" applyFont="1" applyBorder="1" applyAlignment="1">
      <alignment horizontal="left" vertical="center"/>
    </xf>
    <xf numFmtId="44" fontId="0" fillId="0" borderId="3" xfId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0" fillId="0" borderId="5" xfId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9" fontId="0" fillId="0" borderId="7" xfId="2" applyFont="1" applyBorder="1" applyAlignment="1">
      <alignment horizontal="left" vertical="center"/>
    </xf>
    <xf numFmtId="44" fontId="0" fillId="0" borderId="8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8" xfId="3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8" xfId="3" applyBorder="1" applyAlignment="1">
      <alignment horizontal="left"/>
    </xf>
    <xf numFmtId="9" fontId="0" fillId="0" borderId="22" xfId="0" applyNumberFormat="1" applyBorder="1"/>
    <xf numFmtId="9" fontId="0" fillId="0" borderId="24" xfId="0" applyNumberFormat="1" applyBorder="1"/>
    <xf numFmtId="9" fontId="0" fillId="0" borderId="25" xfId="0" applyNumberFormat="1" applyBorder="1"/>
    <xf numFmtId="9" fontId="0" fillId="0" borderId="26" xfId="0" applyNumberFormat="1" applyBorder="1"/>
    <xf numFmtId="9" fontId="0" fillId="0" borderId="27" xfId="0" applyNumberFormat="1" applyBorder="1"/>
    <xf numFmtId="9" fontId="0" fillId="0" borderId="28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4" xfId="0" applyFont="1" applyBorder="1"/>
    <xf numFmtId="0" fontId="7" fillId="0" borderId="6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3" xfId="0" applyBorder="1" applyAlignment="1">
      <alignment horizontal="center" vertical="center"/>
    </xf>
    <xf numFmtId="44" fontId="0" fillId="0" borderId="4" xfId="1" applyFont="1" applyBorder="1"/>
    <xf numFmtId="9" fontId="0" fillId="0" borderId="0" xfId="0" applyNumberFormat="1" applyBorder="1"/>
    <xf numFmtId="44" fontId="0" fillId="0" borderId="5" xfId="1" applyFont="1" applyBorder="1"/>
    <xf numFmtId="44" fontId="0" fillId="0" borderId="6" xfId="1" applyFont="1" applyBorder="1"/>
    <xf numFmtId="9" fontId="0" fillId="0" borderId="7" xfId="0" applyNumberFormat="1" applyBorder="1"/>
    <xf numFmtId="44" fontId="0" fillId="0" borderId="8" xfId="1" applyFont="1" applyBorder="1"/>
    <xf numFmtId="44" fontId="0" fillId="0" borderId="3" xfId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4" fillId="2" borderId="29" xfId="0" applyFont="1" applyFill="1" applyBorder="1" applyAlignment="1">
      <alignment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right"/>
    </xf>
    <xf numFmtId="0" fontId="4" fillId="2" borderId="32" xfId="0" applyFont="1" applyFill="1" applyBorder="1" applyAlignment="1">
      <alignment horizontal="center"/>
    </xf>
    <xf numFmtId="0" fontId="4" fillId="2" borderId="32" xfId="0" applyFont="1" applyFill="1" applyBorder="1"/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1">
    <dxf>
      <font>
        <strike val="0"/>
        <color theme="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CDA434"/>
      <color rgb="FFD5B4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206188</xdr:colOff>
      <xdr:row>1</xdr:row>
      <xdr:rowOff>26895</xdr:rowOff>
    </xdr:from>
    <xdr:to>
      <xdr:col>12</xdr:col>
      <xdr:colOff>502023</xdr:colOff>
      <xdr:row>6</xdr:row>
      <xdr:rowOff>34425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75AC7D-6BD3-2D7B-FBD3-1A00E54B5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7388" y="206189"/>
          <a:ext cx="3003176" cy="912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169334</xdr:colOff>
      <xdr:row>1</xdr:row>
      <xdr:rowOff>56444</xdr:rowOff>
    </xdr:from>
    <xdr:to>
      <xdr:col>6</xdr:col>
      <xdr:colOff>646140</xdr:colOff>
      <xdr:row>4</xdr:row>
      <xdr:rowOff>141110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A3262D-76FD-95DA-9585-2C516942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223" y="235185"/>
          <a:ext cx="2104287" cy="63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AIL@GMAIL.COM" TargetMode="External"/><Relationship Id="rId1" Type="http://schemas.openxmlformats.org/officeDocument/2006/relationships/hyperlink" Target="mailto:EMAIL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6623-CFA6-4279-B4AD-F3517F6A71DD}">
  <dimension ref="B1:P34"/>
  <sheetViews>
    <sheetView tabSelected="1" zoomScale="85" zoomScaleNormal="85" workbookViewId="0">
      <selection activeCell="F19" sqref="F19"/>
    </sheetView>
  </sheetViews>
  <sheetFormatPr baseColWidth="10" defaultRowHeight="14.4" x14ac:dyDescent="0.3"/>
  <cols>
    <col min="2" max="2" width="41.21875" customWidth="1"/>
    <col min="3" max="3" width="34.6640625" customWidth="1"/>
    <col min="6" max="6" width="27.5546875" customWidth="1"/>
    <col min="7" max="7" width="23.109375" customWidth="1"/>
    <col min="8" max="10" width="17.21875" customWidth="1"/>
    <col min="11" max="11" width="11.5546875" customWidth="1"/>
    <col min="12" max="12" width="10.6640625" customWidth="1"/>
    <col min="14" max="14" width="17.33203125" customWidth="1"/>
  </cols>
  <sheetData>
    <row r="1" spans="2:16" ht="15" thickBot="1" x14ac:dyDescent="0.35">
      <c r="P1" s="1"/>
    </row>
    <row r="2" spans="2:16" ht="15" thickBot="1" x14ac:dyDescent="0.35">
      <c r="B2" s="40" t="s">
        <v>38</v>
      </c>
      <c r="C2" s="41"/>
      <c r="F2" s="42" t="s">
        <v>39</v>
      </c>
      <c r="G2" s="43"/>
      <c r="P2" s="2"/>
    </row>
    <row r="3" spans="2:16" x14ac:dyDescent="0.3">
      <c r="B3" s="72" t="s">
        <v>0</v>
      </c>
      <c r="C3" s="73" t="s">
        <v>52</v>
      </c>
      <c r="F3" s="66" t="s">
        <v>0</v>
      </c>
      <c r="G3" s="67" t="s">
        <v>53</v>
      </c>
      <c r="P3" s="2"/>
    </row>
    <row r="4" spans="2:16" x14ac:dyDescent="0.3">
      <c r="B4" s="74" t="s">
        <v>1</v>
      </c>
      <c r="C4" s="75" t="s">
        <v>46</v>
      </c>
      <c r="F4" s="68" t="s">
        <v>40</v>
      </c>
      <c r="G4" s="69" t="s">
        <v>48</v>
      </c>
      <c r="P4" s="2"/>
    </row>
    <row r="5" spans="2:16" x14ac:dyDescent="0.3">
      <c r="B5" s="74" t="s">
        <v>2</v>
      </c>
      <c r="C5" s="75" t="s">
        <v>50</v>
      </c>
      <c r="F5" s="68" t="s">
        <v>2</v>
      </c>
      <c r="G5" s="69" t="s">
        <v>51</v>
      </c>
      <c r="I5" s="34"/>
      <c r="P5" s="2"/>
    </row>
    <row r="6" spans="2:16" x14ac:dyDescent="0.3">
      <c r="B6" s="74" t="s">
        <v>3</v>
      </c>
      <c r="C6" s="75">
        <v>38000</v>
      </c>
      <c r="F6" s="68" t="s">
        <v>3</v>
      </c>
      <c r="G6" s="69">
        <v>38001</v>
      </c>
      <c r="P6" s="3"/>
    </row>
    <row r="7" spans="2:16" x14ac:dyDescent="0.3">
      <c r="B7" s="74" t="s">
        <v>27</v>
      </c>
      <c r="C7" s="75" t="s">
        <v>49</v>
      </c>
      <c r="F7" s="68" t="s">
        <v>32</v>
      </c>
      <c r="G7" s="69" t="s">
        <v>49</v>
      </c>
      <c r="P7" s="2"/>
    </row>
    <row r="8" spans="2:16" ht="15" thickBot="1" x14ac:dyDescent="0.35">
      <c r="B8" s="76" t="s">
        <v>26</v>
      </c>
      <c r="C8" s="77" t="s">
        <v>47</v>
      </c>
      <c r="F8" s="70" t="s">
        <v>26</v>
      </c>
      <c r="G8" s="71" t="s">
        <v>47</v>
      </c>
      <c r="P8" s="2"/>
    </row>
    <row r="11" spans="2:16" ht="15" thickBot="1" x14ac:dyDescent="0.35">
      <c r="D11" s="12"/>
      <c r="H11" s="36" t="s">
        <v>9</v>
      </c>
      <c r="I11" s="37">
        <v>45390</v>
      </c>
      <c r="J11" s="38" t="s">
        <v>10</v>
      </c>
      <c r="K11" s="36">
        <v>1589</v>
      </c>
    </row>
    <row r="12" spans="2:16" ht="15" thickBot="1" x14ac:dyDescent="0.35">
      <c r="B12" s="50" t="s">
        <v>13</v>
      </c>
      <c r="C12" s="49"/>
      <c r="D12" s="12"/>
      <c r="F12" s="52" t="s">
        <v>18</v>
      </c>
      <c r="G12" s="53"/>
      <c r="H12" s="53" t="s">
        <v>15</v>
      </c>
      <c r="I12" s="53" t="s">
        <v>16</v>
      </c>
      <c r="J12" s="53" t="s">
        <v>21</v>
      </c>
      <c r="K12" s="53"/>
      <c r="L12" s="53"/>
      <c r="M12" s="54" t="s">
        <v>22</v>
      </c>
    </row>
    <row r="13" spans="2:16" x14ac:dyDescent="0.3">
      <c r="B13" s="50" t="s">
        <v>6</v>
      </c>
      <c r="C13" s="51">
        <v>0</v>
      </c>
      <c r="F13" s="56" t="s">
        <v>19</v>
      </c>
      <c r="G13" s="57"/>
      <c r="H13" s="57">
        <v>25</v>
      </c>
      <c r="I13" s="57">
        <v>3</v>
      </c>
      <c r="J13" s="58">
        <v>0</v>
      </c>
      <c r="K13" s="57"/>
      <c r="L13" s="57"/>
      <c r="M13" s="59">
        <f>+H13*I13</f>
        <v>75</v>
      </c>
    </row>
    <row r="14" spans="2:16" x14ac:dyDescent="0.3">
      <c r="F14" s="60" t="s">
        <v>20</v>
      </c>
      <c r="G14" s="30"/>
      <c r="H14" s="30">
        <v>10</v>
      </c>
      <c r="I14" s="30">
        <v>20</v>
      </c>
      <c r="J14" s="29">
        <v>0.21</v>
      </c>
      <c r="K14" s="30"/>
      <c r="L14" s="30"/>
      <c r="M14" s="61">
        <f>+H14*I14</f>
        <v>200</v>
      </c>
    </row>
    <row r="15" spans="2:16" ht="15" thickBot="1" x14ac:dyDescent="0.35">
      <c r="F15" s="60" t="s">
        <v>42</v>
      </c>
      <c r="G15" s="30"/>
      <c r="H15" s="30">
        <v>5</v>
      </c>
      <c r="I15" s="30">
        <v>5</v>
      </c>
      <c r="J15" s="29">
        <v>0.05</v>
      </c>
      <c r="K15" s="30"/>
      <c r="L15" s="30"/>
      <c r="M15" s="61">
        <f t="shared" ref="M15:M21" si="0">+H15*I15+(H15*I15*J15)</f>
        <v>26.25</v>
      </c>
    </row>
    <row r="16" spans="2:16" ht="15" thickBot="1" x14ac:dyDescent="0.35">
      <c r="B16" s="44" t="s">
        <v>8</v>
      </c>
      <c r="C16" s="45" t="s">
        <v>34</v>
      </c>
      <c r="F16" s="60" t="s">
        <v>43</v>
      </c>
      <c r="G16" s="30"/>
      <c r="H16" s="30">
        <v>8</v>
      </c>
      <c r="I16" s="30">
        <v>5</v>
      </c>
      <c r="J16" s="29">
        <v>0.1</v>
      </c>
      <c r="K16" s="30"/>
      <c r="L16" s="30"/>
      <c r="M16" s="61">
        <f t="shared" si="0"/>
        <v>44</v>
      </c>
    </row>
    <row r="17" spans="2:13" x14ac:dyDescent="0.3">
      <c r="B17" s="78">
        <v>0</v>
      </c>
      <c r="C17" s="79">
        <v>0</v>
      </c>
      <c r="F17" s="60" t="s">
        <v>42</v>
      </c>
      <c r="G17" s="30"/>
      <c r="H17" s="30">
        <v>7</v>
      </c>
      <c r="I17" s="30">
        <v>4</v>
      </c>
      <c r="J17" s="29">
        <v>0.04</v>
      </c>
      <c r="K17" s="30"/>
      <c r="L17" s="30"/>
      <c r="M17" s="61">
        <f t="shared" si="0"/>
        <v>29.12</v>
      </c>
    </row>
    <row r="18" spans="2:13" x14ac:dyDescent="0.3">
      <c r="B18" s="80">
        <v>7.0000000000000007E-2</v>
      </c>
      <c r="C18" s="81">
        <v>0.21</v>
      </c>
      <c r="F18" s="60" t="s">
        <v>20</v>
      </c>
      <c r="G18" s="30"/>
      <c r="H18" s="30">
        <v>6</v>
      </c>
      <c r="I18" s="30">
        <v>3</v>
      </c>
      <c r="J18" s="29">
        <v>0</v>
      </c>
      <c r="K18" s="30"/>
      <c r="L18" s="30"/>
      <c r="M18" s="61">
        <f t="shared" si="0"/>
        <v>18</v>
      </c>
    </row>
    <row r="19" spans="2:13" x14ac:dyDescent="0.3">
      <c r="B19" s="80">
        <v>0.15</v>
      </c>
      <c r="C19" s="81">
        <v>0.1</v>
      </c>
      <c r="F19" s="60"/>
      <c r="G19" s="30"/>
      <c r="H19" s="30"/>
      <c r="I19" s="30"/>
      <c r="J19" s="29"/>
      <c r="K19" s="30"/>
      <c r="L19" s="30"/>
      <c r="M19" s="61">
        <f t="shared" si="0"/>
        <v>0</v>
      </c>
    </row>
    <row r="20" spans="2:13" x14ac:dyDescent="0.3">
      <c r="B20" s="80">
        <v>0.19</v>
      </c>
      <c r="C20" s="81">
        <v>0.04</v>
      </c>
      <c r="F20" s="60"/>
      <c r="G20" s="30"/>
      <c r="H20" s="30"/>
      <c r="I20" s="30"/>
      <c r="J20" s="29"/>
      <c r="K20" s="30"/>
      <c r="L20" s="30"/>
      <c r="M20" s="61">
        <f t="shared" si="0"/>
        <v>0</v>
      </c>
    </row>
    <row r="21" spans="2:13" ht="15" thickBot="1" x14ac:dyDescent="0.35">
      <c r="B21" s="82">
        <v>0.01</v>
      </c>
      <c r="C21" s="83">
        <v>0.05</v>
      </c>
      <c r="F21" s="62"/>
      <c r="G21" s="63"/>
      <c r="H21" s="63"/>
      <c r="I21" s="63"/>
      <c r="J21" s="64"/>
      <c r="K21" s="63"/>
      <c r="L21" s="63"/>
      <c r="M21" s="65">
        <f t="shared" si="0"/>
        <v>0</v>
      </c>
    </row>
    <row r="22" spans="2:13" ht="15" thickBot="1" x14ac:dyDescent="0.35">
      <c r="F22" s="28"/>
      <c r="G22" s="55" t="s">
        <v>7</v>
      </c>
      <c r="H22" s="30"/>
      <c r="I22" s="28"/>
      <c r="J22" s="31"/>
      <c r="K22" s="55" t="s">
        <v>11</v>
      </c>
      <c r="L22" s="30"/>
      <c r="M22" s="32">
        <f>SUM(M13:M19)</f>
        <v>392.37</v>
      </c>
    </row>
    <row r="23" spans="2:13" ht="15" thickBot="1" x14ac:dyDescent="0.35">
      <c r="B23" s="46" t="s">
        <v>41</v>
      </c>
      <c r="C23" s="47"/>
      <c r="D23" s="48" t="s">
        <v>44</v>
      </c>
      <c r="F23" s="35" t="s">
        <v>11</v>
      </c>
      <c r="G23" s="28" t="s">
        <v>23</v>
      </c>
      <c r="H23" s="35" t="s">
        <v>24</v>
      </c>
      <c r="I23" s="28"/>
      <c r="J23" s="31"/>
      <c r="K23" s="28"/>
      <c r="L23" s="28"/>
      <c r="M23" s="28"/>
    </row>
    <row r="24" spans="2:13" x14ac:dyDescent="0.3">
      <c r="B24" s="84" t="s">
        <v>19</v>
      </c>
      <c r="C24" s="85"/>
      <c r="D24" s="6">
        <v>3</v>
      </c>
      <c r="F24" s="28">
        <f>+SUMIFS(M13:M21,J13:J21,0)</f>
        <v>93</v>
      </c>
      <c r="G24" s="33">
        <v>0</v>
      </c>
      <c r="H24" s="28">
        <f>+F24*G24</f>
        <v>0</v>
      </c>
      <c r="I24" s="28"/>
      <c r="J24" s="28"/>
      <c r="K24" s="28"/>
      <c r="L24" s="28"/>
      <c r="M24" s="32">
        <f ca="1">+H29+M22</f>
        <v>440.80250000000001</v>
      </c>
    </row>
    <row r="25" spans="2:13" x14ac:dyDescent="0.3">
      <c r="B25" s="21" t="s">
        <v>20</v>
      </c>
      <c r="C25" s="26"/>
      <c r="D25" s="8">
        <v>20</v>
      </c>
      <c r="F25" s="28">
        <f>+SUMIFS(M13:M21,J13:J21,"21%")</f>
        <v>200</v>
      </c>
      <c r="G25" s="33">
        <v>0.21</v>
      </c>
      <c r="H25" s="28">
        <f t="shared" ref="H25:H28" si="1">+F25*G25</f>
        <v>42</v>
      </c>
      <c r="I25" s="28"/>
      <c r="J25" s="28"/>
      <c r="K25" s="35" t="s">
        <v>25</v>
      </c>
      <c r="L25" s="28" t="s">
        <v>23</v>
      </c>
      <c r="M25" s="28">
        <v>7.0000000000000007E-2</v>
      </c>
    </row>
    <row r="26" spans="2:13" x14ac:dyDescent="0.3">
      <c r="B26" s="21" t="s">
        <v>42</v>
      </c>
      <c r="C26" s="26"/>
      <c r="D26" s="8">
        <v>5</v>
      </c>
      <c r="F26" s="28">
        <f>+SUMIFS(M13:M21,J13:J21,"10%")</f>
        <v>44</v>
      </c>
      <c r="G26" s="33">
        <v>0.1</v>
      </c>
      <c r="H26" s="28">
        <f t="shared" si="1"/>
        <v>4.4000000000000004</v>
      </c>
      <c r="I26" s="28"/>
      <c r="J26" s="28"/>
      <c r="K26" s="28"/>
      <c r="L26" s="39" t="s">
        <v>22</v>
      </c>
      <c r="M26" s="32">
        <f>+M25*M22</f>
        <v>27.465900000000001</v>
      </c>
    </row>
    <row r="27" spans="2:13" x14ac:dyDescent="0.3">
      <c r="B27" s="21" t="s">
        <v>43</v>
      </c>
      <c r="C27" s="26"/>
      <c r="D27" s="8">
        <v>5</v>
      </c>
      <c r="F27" s="28">
        <f>+SUMIFS(M14:M22,J13:J21,"4%")</f>
        <v>18</v>
      </c>
      <c r="G27" s="33">
        <v>0.04</v>
      </c>
      <c r="H27" s="28">
        <f t="shared" si="1"/>
        <v>0.72</v>
      </c>
      <c r="I27" s="28"/>
      <c r="J27" s="28"/>
      <c r="K27" s="28"/>
      <c r="L27" s="28"/>
      <c r="M27" s="32">
        <f ca="1">SUM(M13:M24)+SUM(H24:H28)-M26</f>
        <v>0</v>
      </c>
    </row>
    <row r="28" spans="2:13" x14ac:dyDescent="0.3">
      <c r="B28" s="7"/>
      <c r="C28" s="86"/>
      <c r="D28" s="8">
        <v>4</v>
      </c>
      <c r="F28" s="28">
        <f>+SUMIFS(M13:M21,J13:J21,"5%")</f>
        <v>26.25</v>
      </c>
      <c r="G28" s="33">
        <v>0.05</v>
      </c>
      <c r="H28" s="28">
        <f t="shared" si="1"/>
        <v>1.3125</v>
      </c>
      <c r="I28" s="28"/>
      <c r="J28" s="28"/>
      <c r="K28" s="28"/>
      <c r="L28" s="28"/>
      <c r="M28" s="28"/>
    </row>
    <row r="29" spans="2:13" x14ac:dyDescent="0.3">
      <c r="B29" s="7"/>
      <c r="C29" s="86"/>
      <c r="D29" s="8">
        <v>3</v>
      </c>
      <c r="F29" s="28"/>
      <c r="G29" s="28"/>
      <c r="H29" s="28">
        <f ca="1">SUM(H24:H29)</f>
        <v>0</v>
      </c>
      <c r="I29" s="28"/>
      <c r="J29" s="28"/>
      <c r="K29" s="28"/>
      <c r="L29" s="28"/>
      <c r="M29" s="28"/>
    </row>
    <row r="30" spans="2:13" x14ac:dyDescent="0.3">
      <c r="B30" s="7"/>
      <c r="C30" s="86"/>
      <c r="D30" s="8"/>
      <c r="F30" s="28"/>
      <c r="G30" s="28"/>
      <c r="H30" s="28"/>
      <c r="I30" s="28"/>
      <c r="J30" s="28"/>
      <c r="K30" s="28"/>
      <c r="L30" s="28"/>
      <c r="M30" s="28"/>
    </row>
    <row r="31" spans="2:13" x14ac:dyDescent="0.3">
      <c r="B31" s="7"/>
      <c r="C31" s="86"/>
      <c r="D31" s="8"/>
      <c r="F31" s="33"/>
      <c r="G31" s="28"/>
      <c r="H31" s="28"/>
      <c r="I31" s="28"/>
      <c r="J31" s="28"/>
      <c r="K31" s="28"/>
      <c r="L31" s="28"/>
      <c r="M31" s="28"/>
    </row>
    <row r="32" spans="2:13" x14ac:dyDescent="0.3">
      <c r="B32" s="7"/>
      <c r="C32" s="86"/>
      <c r="D32" s="8"/>
      <c r="F32" s="28" t="s">
        <v>14</v>
      </c>
      <c r="G32" s="28"/>
      <c r="H32" s="28"/>
      <c r="I32" s="28"/>
      <c r="J32" s="28"/>
      <c r="K32" s="28"/>
      <c r="L32" s="28"/>
      <c r="M32" s="28"/>
    </row>
    <row r="33" spans="2:6" x14ac:dyDescent="0.3">
      <c r="B33" s="7"/>
      <c r="C33" s="86"/>
      <c r="D33" s="8"/>
      <c r="F33" s="2"/>
    </row>
    <row r="34" spans="2:6" ht="15" thickBot="1" x14ac:dyDescent="0.35">
      <c r="B34" s="9"/>
      <c r="C34" s="10"/>
      <c r="D34" s="11"/>
      <c r="F34" s="2"/>
    </row>
  </sheetData>
  <mergeCells count="2">
    <mergeCell ref="B2:C2"/>
    <mergeCell ref="F2:G2"/>
  </mergeCells>
  <dataValidations count="5">
    <dataValidation type="list" allowBlank="1" showInputMessage="1" showErrorMessage="1" sqref="D12" xr:uid="{3847380A-594A-46F1-A431-20675E556A0A}">
      <formula1>$P$2:$P$8</formula1>
    </dataValidation>
    <dataValidation type="list" allowBlank="1" showInputMessage="1" showErrorMessage="1" sqref="C13 M25" xr:uid="{219A15D6-AE90-4F1C-984D-0CE3789A7578}">
      <formula1>$B$17:$B$21</formula1>
    </dataValidation>
    <dataValidation type="list" allowBlank="1" showInputMessage="1" showErrorMessage="1" sqref="D11 J13:J27" xr:uid="{9CCA4F2A-B666-46EA-8C10-7050C5B40159}">
      <formula1>$C$17:$C$21</formula1>
    </dataValidation>
    <dataValidation type="list" allowBlank="1" showInputMessage="1" showErrorMessage="1" sqref="F13:F21 G13:G18" xr:uid="{3D13E610-F2B6-45FE-B400-27FE706513EE}">
      <formula1>$B$24:$B$34</formula1>
    </dataValidation>
    <dataValidation type="list" allowBlank="1" showInputMessage="1" showErrorMessage="1" sqref="I13:I21" xr:uid="{68BD6074-1907-446E-9D3F-0C2BBBDDC78D}">
      <formula1>$D$24:$D$33</formula1>
    </dataValidation>
  </dataValidations>
  <hyperlinks>
    <hyperlink ref="C8" r:id="rId1" xr:uid="{AFC5BCC9-9FF7-43D0-85F8-F3B70E9C9588}"/>
    <hyperlink ref="G8" r:id="rId2" xr:uid="{8AF469FD-60D2-4152-8823-BDD4D91E862F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D6D7-EBFA-4F33-8445-CFE2212A6524}">
  <dimension ref="A1:G50"/>
  <sheetViews>
    <sheetView topLeftCell="A8" zoomScale="81" zoomScaleNormal="81" workbookViewId="0">
      <selection activeCell="D26" sqref="D26"/>
    </sheetView>
  </sheetViews>
  <sheetFormatPr baseColWidth="10" defaultRowHeight="14.4" x14ac:dyDescent="0.3"/>
  <cols>
    <col min="2" max="2" width="11.5546875" customWidth="1"/>
    <col min="5" max="5" width="11.44140625" customWidth="1"/>
    <col min="6" max="6" width="12.33203125" customWidth="1"/>
  </cols>
  <sheetData>
    <row r="1" spans="1:7" x14ac:dyDescent="0.3">
      <c r="A1" s="4"/>
      <c r="B1" s="5"/>
      <c r="C1" s="5"/>
      <c r="D1" s="5"/>
      <c r="E1" s="5"/>
      <c r="F1" s="5"/>
      <c r="G1" s="6"/>
    </row>
    <row r="2" spans="1:7" ht="15.75" customHeight="1" thickBot="1" x14ac:dyDescent="0.35">
      <c r="A2" s="7"/>
      <c r="B2" s="118" t="s">
        <v>4</v>
      </c>
      <c r="C2" s="86"/>
      <c r="D2" s="86"/>
      <c r="E2" s="119" t="s">
        <v>54</v>
      </c>
      <c r="F2" s="119"/>
      <c r="G2" s="120"/>
    </row>
    <row r="3" spans="1:7" x14ac:dyDescent="0.3">
      <c r="A3" s="91" t="s">
        <v>28</v>
      </c>
      <c r="B3" s="86" t="str">
        <f>+PLANTILLA!C3</f>
        <v>A*****</v>
      </c>
      <c r="C3" s="5"/>
      <c r="D3" s="6"/>
      <c r="E3" s="119"/>
      <c r="F3" s="119"/>
      <c r="G3" s="120"/>
    </row>
    <row r="4" spans="1:7" x14ac:dyDescent="0.3">
      <c r="A4" s="92" t="s">
        <v>29</v>
      </c>
      <c r="B4" s="86" t="str">
        <f>+PLANTILLA!C4</f>
        <v>123456A</v>
      </c>
      <c r="C4" s="86"/>
      <c r="D4" s="8"/>
      <c r="E4" s="119"/>
      <c r="F4" s="119"/>
      <c r="G4" s="120"/>
    </row>
    <row r="5" spans="1:7" x14ac:dyDescent="0.3">
      <c r="A5" s="92" t="s">
        <v>30</v>
      </c>
      <c r="B5" s="86" t="str">
        <f>+PLANTILLA!C5</f>
        <v>CALLE *******, nº 3, S/C DE TENERIFE</v>
      </c>
      <c r="C5" s="86"/>
      <c r="D5" s="8"/>
      <c r="E5" s="119"/>
      <c r="F5" s="119"/>
      <c r="G5" s="120"/>
    </row>
    <row r="6" spans="1:7" x14ac:dyDescent="0.3">
      <c r="A6" s="92" t="s">
        <v>31</v>
      </c>
      <c r="B6" s="27">
        <f>+PLANTILLA!C6</f>
        <v>38000</v>
      </c>
      <c r="C6" s="86"/>
      <c r="D6" s="8"/>
      <c r="E6" s="119"/>
      <c r="F6" s="119"/>
      <c r="G6" s="120"/>
    </row>
    <row r="7" spans="1:7" x14ac:dyDescent="0.3">
      <c r="A7" s="92" t="s">
        <v>32</v>
      </c>
      <c r="B7" s="86" t="str">
        <f>+PLANTILLA!C7</f>
        <v>6** *** ***</v>
      </c>
      <c r="C7" s="86"/>
      <c r="D7" s="8"/>
      <c r="E7" s="119"/>
      <c r="F7" s="119"/>
      <c r="G7" s="120"/>
    </row>
    <row r="8" spans="1:7" ht="15" thickBot="1" x14ac:dyDescent="0.35">
      <c r="A8" s="93" t="s">
        <v>26</v>
      </c>
      <c r="B8" s="10" t="str">
        <f>+PLANTILLA!C8</f>
        <v>EMAIL@GMAIL.COM</v>
      </c>
      <c r="C8" s="10"/>
      <c r="D8" s="11"/>
      <c r="E8" s="119"/>
      <c r="F8" s="119"/>
      <c r="G8" s="120"/>
    </row>
    <row r="9" spans="1:7" x14ac:dyDescent="0.3">
      <c r="A9" s="7"/>
      <c r="B9" s="86"/>
      <c r="C9" s="86"/>
      <c r="D9" s="86"/>
      <c r="E9" s="86"/>
      <c r="F9" s="86"/>
      <c r="G9" s="8"/>
    </row>
    <row r="10" spans="1:7" ht="15" thickBot="1" x14ac:dyDescent="0.35">
      <c r="A10" s="7"/>
      <c r="B10" s="86"/>
      <c r="C10" s="86"/>
      <c r="D10" s="86"/>
      <c r="E10" s="86"/>
      <c r="F10" s="118" t="s">
        <v>5</v>
      </c>
      <c r="G10" s="8"/>
    </row>
    <row r="11" spans="1:7" x14ac:dyDescent="0.3">
      <c r="A11" s="7"/>
      <c r="B11" s="86"/>
      <c r="C11" s="86"/>
      <c r="D11" s="86"/>
      <c r="E11" s="94" t="s">
        <v>28</v>
      </c>
      <c r="F11" s="86" t="str">
        <f>+PLANTILLA!G3</f>
        <v>A****** A*****</v>
      </c>
      <c r="G11" s="6"/>
    </row>
    <row r="12" spans="1:7" x14ac:dyDescent="0.3">
      <c r="A12" s="111" t="s">
        <v>9</v>
      </c>
      <c r="B12" s="87"/>
      <c r="C12" s="86"/>
      <c r="D12" s="86"/>
      <c r="E12" s="95" t="s">
        <v>29</v>
      </c>
      <c r="F12" s="86" t="str">
        <f>+PLANTILLA!G4</f>
        <v>123456B</v>
      </c>
      <c r="G12" s="8"/>
    </row>
    <row r="13" spans="1:7" x14ac:dyDescent="0.3">
      <c r="A13" s="112">
        <f>+PLANTILLA!I11</f>
        <v>45390</v>
      </c>
      <c r="B13" s="88"/>
      <c r="C13" s="86"/>
      <c r="D13" s="86"/>
      <c r="E13" s="95" t="s">
        <v>30</v>
      </c>
      <c r="F13" s="86" t="str">
        <f>+PLANTILLA!G5</f>
        <v>CALLE ******</v>
      </c>
      <c r="G13" s="8"/>
    </row>
    <row r="14" spans="1:7" x14ac:dyDescent="0.3">
      <c r="A14" s="111" t="s">
        <v>35</v>
      </c>
      <c r="B14" s="87"/>
      <c r="C14" s="86"/>
      <c r="D14" s="86"/>
      <c r="E14" s="95" t="s">
        <v>31</v>
      </c>
      <c r="F14" s="27">
        <f>+PLANTILLA!G6</f>
        <v>38001</v>
      </c>
      <c r="G14" s="8"/>
    </row>
    <row r="15" spans="1:7" x14ac:dyDescent="0.3">
      <c r="A15" s="24">
        <f>+PLANTILLA!K11</f>
        <v>1589</v>
      </c>
      <c r="B15" s="25"/>
      <c r="C15" s="86"/>
      <c r="D15" s="86"/>
      <c r="E15" s="95" t="s">
        <v>32</v>
      </c>
      <c r="F15" s="86" t="str">
        <f>+PLANTILLA!G7</f>
        <v>6** *** ***</v>
      </c>
      <c r="G15" s="8"/>
    </row>
    <row r="16" spans="1:7" ht="15" thickBot="1" x14ac:dyDescent="0.35">
      <c r="A16" s="7"/>
      <c r="B16" s="86"/>
      <c r="C16" s="86"/>
      <c r="D16" s="86"/>
      <c r="E16" s="96" t="s">
        <v>26</v>
      </c>
      <c r="F16" s="10" t="str">
        <f>+PLANTILLA!G8</f>
        <v>EMAIL@GMAIL.COM</v>
      </c>
      <c r="G16" s="11"/>
    </row>
    <row r="17" spans="1:7" x14ac:dyDescent="0.3">
      <c r="A17" s="7"/>
      <c r="B17" s="86"/>
      <c r="C17" s="86"/>
      <c r="D17" s="86"/>
      <c r="E17" s="86"/>
      <c r="F17" s="86"/>
      <c r="G17" s="8"/>
    </row>
    <row r="18" spans="1:7" x14ac:dyDescent="0.3">
      <c r="A18" s="113" t="s">
        <v>18</v>
      </c>
      <c r="B18" s="89"/>
      <c r="C18" s="90" t="s">
        <v>15</v>
      </c>
      <c r="D18" s="90" t="s">
        <v>33</v>
      </c>
      <c r="E18" s="90" t="s">
        <v>21</v>
      </c>
      <c r="F18" s="90" t="s">
        <v>22</v>
      </c>
      <c r="G18" s="8"/>
    </row>
    <row r="19" spans="1:7" x14ac:dyDescent="0.3">
      <c r="A19" s="114" t="str">
        <f>+PLANTILLA!F13</f>
        <v>CHOCOLATINAS</v>
      </c>
      <c r="B19" s="22"/>
      <c r="C19" s="14">
        <f>+PLANTILLA!H13</f>
        <v>25</v>
      </c>
      <c r="D19" s="14">
        <f>+PLANTILLA!I13</f>
        <v>3</v>
      </c>
      <c r="E19" s="15">
        <f>+PLANTILLA!J13</f>
        <v>0</v>
      </c>
      <c r="F19" s="16">
        <f>+C19*D19</f>
        <v>75</v>
      </c>
      <c r="G19" s="8"/>
    </row>
    <row r="20" spans="1:7" x14ac:dyDescent="0.3">
      <c r="A20" s="24" t="str">
        <f>+PLANTILLA!F14</f>
        <v>PAPAS</v>
      </c>
      <c r="B20" s="25"/>
      <c r="C20" s="86">
        <f>+PLANTILLA!H14</f>
        <v>10</v>
      </c>
      <c r="D20" s="86">
        <f>+PLANTILLA!I14</f>
        <v>20</v>
      </c>
      <c r="E20" s="13">
        <f>+PLANTILLA!J14</f>
        <v>0.21</v>
      </c>
      <c r="F20" s="17">
        <f t="shared" ref="F20:F27" si="0">+C20*D20</f>
        <v>200</v>
      </c>
      <c r="G20" s="8"/>
    </row>
    <row r="21" spans="1:7" x14ac:dyDescent="0.3">
      <c r="A21" s="24" t="str">
        <f>+PLANTILLA!F15</f>
        <v>CHICLES</v>
      </c>
      <c r="B21" s="25"/>
      <c r="C21" s="86">
        <f>+PLANTILLA!H15</f>
        <v>5</v>
      </c>
      <c r="D21" s="86">
        <f>+PLANTILLA!I15</f>
        <v>5</v>
      </c>
      <c r="E21" s="13">
        <f>+PLANTILLA!J15</f>
        <v>0.05</v>
      </c>
      <c r="F21" s="17">
        <f t="shared" si="0"/>
        <v>25</v>
      </c>
      <c r="G21" s="8"/>
    </row>
    <row r="22" spans="1:7" x14ac:dyDescent="0.3">
      <c r="A22" s="24" t="str">
        <f>+PLANTILLA!F16</f>
        <v>FRITOLAIS</v>
      </c>
      <c r="B22" s="25"/>
      <c r="C22" s="86">
        <f>+PLANTILLA!H16</f>
        <v>8</v>
      </c>
      <c r="D22" s="86">
        <f>+PLANTILLA!I16</f>
        <v>5</v>
      </c>
      <c r="E22" s="13">
        <f>+PLANTILLA!J16</f>
        <v>0.1</v>
      </c>
      <c r="F22" s="17">
        <f t="shared" si="0"/>
        <v>40</v>
      </c>
      <c r="G22" s="8"/>
    </row>
    <row r="23" spans="1:7" x14ac:dyDescent="0.3">
      <c r="A23" s="24" t="str">
        <f>+PLANTILLA!F17</f>
        <v>CHICLES</v>
      </c>
      <c r="B23" s="25"/>
      <c r="C23" s="86">
        <f>+PLANTILLA!H17</f>
        <v>7</v>
      </c>
      <c r="D23" s="86">
        <f>+PLANTILLA!I17</f>
        <v>4</v>
      </c>
      <c r="E23" s="13">
        <f>+PLANTILLA!J17</f>
        <v>0.04</v>
      </c>
      <c r="F23" s="17">
        <f t="shared" si="0"/>
        <v>28</v>
      </c>
      <c r="G23" s="8"/>
    </row>
    <row r="24" spans="1:7" x14ac:dyDescent="0.3">
      <c r="A24" s="24" t="str">
        <f>+PLANTILLA!F18</f>
        <v>PAPAS</v>
      </c>
      <c r="B24" s="25"/>
      <c r="C24" s="86">
        <f>+PLANTILLA!H18</f>
        <v>6</v>
      </c>
      <c r="D24" s="86">
        <f>+PLANTILLA!I18</f>
        <v>3</v>
      </c>
      <c r="E24" s="13">
        <f>+PLANTILLA!J18</f>
        <v>0</v>
      </c>
      <c r="F24" s="17">
        <f t="shared" si="0"/>
        <v>18</v>
      </c>
      <c r="G24" s="8"/>
    </row>
    <row r="25" spans="1:7" x14ac:dyDescent="0.3">
      <c r="A25" s="24">
        <f>+PLANTILLA!F19</f>
        <v>0</v>
      </c>
      <c r="B25" s="25"/>
      <c r="C25" s="86">
        <f>+PLANTILLA!H19</f>
        <v>0</v>
      </c>
      <c r="D25" s="86">
        <f>+PLANTILLA!I19</f>
        <v>0</v>
      </c>
      <c r="E25" s="13">
        <f>+PLANTILLA!J19</f>
        <v>0</v>
      </c>
      <c r="F25" s="17">
        <f t="shared" si="0"/>
        <v>0</v>
      </c>
      <c r="G25" s="8"/>
    </row>
    <row r="26" spans="1:7" x14ac:dyDescent="0.3">
      <c r="A26" s="24">
        <f>+PLANTILLA!F20</f>
        <v>0</v>
      </c>
      <c r="B26" s="25"/>
      <c r="C26" s="86">
        <f>+PLANTILLA!H20</f>
        <v>0</v>
      </c>
      <c r="D26" s="86">
        <f>+PLANTILLA!I20</f>
        <v>0</v>
      </c>
      <c r="E26" s="13">
        <f>+PLANTILLA!J20</f>
        <v>0</v>
      </c>
      <c r="F26" s="17">
        <f t="shared" si="0"/>
        <v>0</v>
      </c>
      <c r="G26" s="8"/>
    </row>
    <row r="27" spans="1:7" x14ac:dyDescent="0.3">
      <c r="A27" s="115">
        <f>+PLANTILLA!F21</f>
        <v>0</v>
      </c>
      <c r="B27" s="23"/>
      <c r="C27" s="18">
        <f>+PLANTILLA!H21</f>
        <v>0</v>
      </c>
      <c r="D27" s="18">
        <f>+PLANTILLA!I21</f>
        <v>0</v>
      </c>
      <c r="E27" s="19">
        <f>+PLANTILLA!J21</f>
        <v>0</v>
      </c>
      <c r="F27" s="20">
        <f t="shared" si="0"/>
        <v>0</v>
      </c>
      <c r="G27" s="8"/>
    </row>
    <row r="28" spans="1:7" x14ac:dyDescent="0.3">
      <c r="A28" s="24"/>
      <c r="B28" s="25"/>
      <c r="C28" s="86"/>
      <c r="D28" s="86"/>
      <c r="E28" s="13"/>
      <c r="F28" s="86"/>
      <c r="G28" s="8"/>
    </row>
    <row r="29" spans="1:7" ht="15" thickBot="1" x14ac:dyDescent="0.35">
      <c r="A29" s="7"/>
      <c r="B29" s="86"/>
      <c r="C29" s="86"/>
      <c r="D29" s="86"/>
      <c r="E29" s="86"/>
      <c r="F29" s="86"/>
      <c r="G29" s="8"/>
    </row>
    <row r="30" spans="1:7" ht="15" thickBot="1" x14ac:dyDescent="0.35">
      <c r="A30" s="7"/>
      <c r="B30" s="117" t="s">
        <v>34</v>
      </c>
      <c r="C30" s="26"/>
      <c r="D30" s="86"/>
      <c r="E30" s="4" t="s">
        <v>45</v>
      </c>
      <c r="F30" s="104">
        <f>SUM(F19:F27)</f>
        <v>386</v>
      </c>
      <c r="G30" s="8"/>
    </row>
    <row r="31" spans="1:7" x14ac:dyDescent="0.3">
      <c r="A31" s="4" t="s">
        <v>45</v>
      </c>
      <c r="B31" s="116" t="s">
        <v>23</v>
      </c>
      <c r="C31" s="97" t="s">
        <v>24</v>
      </c>
      <c r="D31" s="86"/>
      <c r="E31" s="7" t="s">
        <v>7</v>
      </c>
      <c r="F31" s="100">
        <f>+SUM(C32:C36)</f>
        <v>48.4</v>
      </c>
      <c r="G31" s="8"/>
    </row>
    <row r="32" spans="1:7" x14ac:dyDescent="0.3">
      <c r="A32" s="98">
        <f>+SUMIFS(F19:F27,E19:E27,0)</f>
        <v>93</v>
      </c>
      <c r="B32" s="99">
        <v>0</v>
      </c>
      <c r="C32" s="100">
        <f>+A32*B32</f>
        <v>0</v>
      </c>
      <c r="D32" s="86"/>
      <c r="E32" s="7" t="s">
        <v>6</v>
      </c>
      <c r="F32" s="100">
        <f>+F30*PLANTILLA!C13</f>
        <v>0</v>
      </c>
      <c r="G32" s="8"/>
    </row>
    <row r="33" spans="1:7" x14ac:dyDescent="0.3">
      <c r="A33" s="98">
        <f>+SUMIFS(F19:F27,E19:E27,"21%")</f>
        <v>200</v>
      </c>
      <c r="B33" s="99">
        <v>0.21</v>
      </c>
      <c r="C33" s="100">
        <f t="shared" ref="C33:C36" si="1">+A33*B33</f>
        <v>42</v>
      </c>
      <c r="D33" s="86"/>
      <c r="E33" s="7" t="s">
        <v>17</v>
      </c>
      <c r="F33" s="100"/>
      <c r="G33" s="8"/>
    </row>
    <row r="34" spans="1:7" ht="15" thickBot="1" x14ac:dyDescent="0.35">
      <c r="A34" s="98">
        <f>+SUMIFS(F19:F27,E19:E27,"10%")</f>
        <v>40</v>
      </c>
      <c r="B34" s="99">
        <v>0.1</v>
      </c>
      <c r="C34" s="100">
        <f t="shared" si="1"/>
        <v>4</v>
      </c>
      <c r="D34" s="86"/>
      <c r="E34" s="96" t="s">
        <v>12</v>
      </c>
      <c r="F34" s="103">
        <f>+F30+F31-F32+(F30*F33)</f>
        <v>434.4</v>
      </c>
      <c r="G34" s="8"/>
    </row>
    <row r="35" spans="1:7" x14ac:dyDescent="0.3">
      <c r="A35" s="98">
        <f>+SUMIFS(F19:F27,E19:E27,"5%")</f>
        <v>25</v>
      </c>
      <c r="B35" s="99">
        <v>0.04</v>
      </c>
      <c r="C35" s="100">
        <f t="shared" si="1"/>
        <v>1</v>
      </c>
      <c r="D35" s="86"/>
      <c r="E35" s="86"/>
      <c r="F35" s="86"/>
      <c r="G35" s="8"/>
    </row>
    <row r="36" spans="1:7" ht="15" thickBot="1" x14ac:dyDescent="0.35">
      <c r="A36" s="101">
        <f>+SUMIFS(F19:F27,E19:E27,"4%")</f>
        <v>28</v>
      </c>
      <c r="B36" s="102">
        <v>0.05</v>
      </c>
      <c r="C36" s="103">
        <f t="shared" si="1"/>
        <v>1.4000000000000001</v>
      </c>
      <c r="D36" s="86"/>
      <c r="E36" s="86"/>
      <c r="F36" s="86"/>
      <c r="G36" s="8"/>
    </row>
    <row r="37" spans="1:7" x14ac:dyDescent="0.3">
      <c r="A37" s="7"/>
      <c r="B37" s="86"/>
      <c r="C37" s="86"/>
      <c r="D37" s="86"/>
      <c r="E37" s="86"/>
      <c r="F37" s="86"/>
      <c r="G37" s="8"/>
    </row>
    <row r="38" spans="1:7" ht="15" thickBot="1" x14ac:dyDescent="0.35">
      <c r="A38" s="7"/>
      <c r="B38" s="86"/>
      <c r="C38" s="86"/>
      <c r="D38" s="86"/>
      <c r="E38" s="86"/>
      <c r="F38" s="86"/>
      <c r="G38" s="8"/>
    </row>
    <row r="39" spans="1:7" x14ac:dyDescent="0.3">
      <c r="A39" s="4" t="s">
        <v>36</v>
      </c>
      <c r="B39" s="5"/>
      <c r="C39" s="5"/>
      <c r="D39" s="5"/>
      <c r="E39" s="6"/>
      <c r="F39" s="86"/>
      <c r="G39" s="8"/>
    </row>
    <row r="40" spans="1:7" ht="15" thickBot="1" x14ac:dyDescent="0.35">
      <c r="A40" s="9"/>
      <c r="B40" s="10"/>
      <c r="C40" s="10"/>
      <c r="D40" s="10"/>
      <c r="E40" s="11"/>
      <c r="F40" s="86"/>
      <c r="G40" s="8"/>
    </row>
    <row r="41" spans="1:7" ht="15" thickBot="1" x14ac:dyDescent="0.35">
      <c r="A41" s="7"/>
      <c r="B41" s="86"/>
      <c r="C41" s="86"/>
      <c r="D41" s="86"/>
      <c r="E41" s="86"/>
      <c r="F41" s="86"/>
      <c r="G41" s="8"/>
    </row>
    <row r="42" spans="1:7" x14ac:dyDescent="0.3">
      <c r="A42" s="94" t="s">
        <v>37</v>
      </c>
      <c r="B42" s="105"/>
      <c r="C42" s="105"/>
      <c r="D42" s="105"/>
      <c r="E42" s="106"/>
      <c r="F42" s="86"/>
      <c r="G42" s="8"/>
    </row>
    <row r="43" spans="1:7" x14ac:dyDescent="0.3">
      <c r="A43" s="95"/>
      <c r="B43" s="107"/>
      <c r="C43" s="107"/>
      <c r="D43" s="107"/>
      <c r="E43" s="108"/>
      <c r="F43" s="86"/>
      <c r="G43" s="8"/>
    </row>
    <row r="44" spans="1:7" x14ac:dyDescent="0.3">
      <c r="A44" s="95"/>
      <c r="B44" s="107"/>
      <c r="C44" s="107"/>
      <c r="D44" s="107"/>
      <c r="E44" s="108"/>
      <c r="F44" s="86"/>
      <c r="G44" s="8"/>
    </row>
    <row r="45" spans="1:7" x14ac:dyDescent="0.3">
      <c r="A45" s="95"/>
      <c r="B45" s="107"/>
      <c r="C45" s="107"/>
      <c r="D45" s="107"/>
      <c r="E45" s="108"/>
      <c r="F45" s="86"/>
      <c r="G45" s="8"/>
    </row>
    <row r="46" spans="1:7" ht="15" thickBot="1" x14ac:dyDescent="0.35">
      <c r="A46" s="96"/>
      <c r="B46" s="109"/>
      <c r="C46" s="109"/>
      <c r="D46" s="109"/>
      <c r="E46" s="110"/>
      <c r="F46" s="86"/>
      <c r="G46" s="8"/>
    </row>
    <row r="47" spans="1:7" ht="15" thickBot="1" x14ac:dyDescent="0.35">
      <c r="A47" s="9"/>
      <c r="B47" s="10"/>
      <c r="C47" s="10"/>
      <c r="D47" s="10"/>
      <c r="E47" s="10"/>
      <c r="F47" s="10"/>
      <c r="G47" s="11"/>
    </row>
    <row r="48" spans="1:7" x14ac:dyDescent="0.3">
      <c r="A48" s="86"/>
      <c r="B48" s="86"/>
      <c r="C48" s="86"/>
      <c r="D48" s="86"/>
      <c r="E48" s="86"/>
      <c r="F48" s="86"/>
      <c r="G48" s="86"/>
    </row>
    <row r="49" spans="1:7" x14ac:dyDescent="0.3">
      <c r="A49" s="86"/>
      <c r="B49" s="86"/>
      <c r="C49" s="86"/>
      <c r="D49" s="86"/>
      <c r="E49" s="86"/>
      <c r="F49" s="86"/>
      <c r="G49" s="86"/>
    </row>
    <row r="50" spans="1:7" x14ac:dyDescent="0.3">
      <c r="A50" s="86"/>
      <c r="B50" s="86"/>
      <c r="C50" s="86"/>
      <c r="D50" s="86"/>
      <c r="E50" s="86"/>
      <c r="F50" s="86"/>
      <c r="G50" s="86"/>
    </row>
  </sheetData>
  <mergeCells count="16">
    <mergeCell ref="A14:B14"/>
    <mergeCell ref="A15:B15"/>
    <mergeCell ref="E2:G8"/>
    <mergeCell ref="A24:B24"/>
    <mergeCell ref="A25:B25"/>
    <mergeCell ref="A26:B26"/>
    <mergeCell ref="A27:B27"/>
    <mergeCell ref="A28:B28"/>
    <mergeCell ref="A18:B18"/>
    <mergeCell ref="A19:B19"/>
    <mergeCell ref="A20:B20"/>
    <mergeCell ref="A21:B21"/>
    <mergeCell ref="A22:B22"/>
    <mergeCell ref="A23:B23"/>
    <mergeCell ref="A12:B12"/>
    <mergeCell ref="A13:B13"/>
  </mergeCells>
  <conditionalFormatting sqref="A19:D2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FACTURA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SANTOS RODRÍGUEZ</dc:creator>
  <cp:lastModifiedBy>enrico barca</cp:lastModifiedBy>
  <cp:lastPrinted>2024-04-02T19:58:21Z</cp:lastPrinted>
  <dcterms:created xsi:type="dcterms:W3CDTF">2024-04-01T19:14:29Z</dcterms:created>
  <dcterms:modified xsi:type="dcterms:W3CDTF">2024-04-11T14:39:40Z</dcterms:modified>
</cp:coreProperties>
</file>